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- - Pravidelná servisní 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'- - Pravidelná servisní p...'!$C$73:$K$79</definedName>
    <definedName name="_xlnm.Print_Area" localSheetId="1">'- - Pravidelná servisní p...'!$C$63:$K$79</definedName>
    <definedName name="_xlnm.Print_Titles" localSheetId="1">'- - Pravidelná servisní p...'!$73:$73</definedName>
  </definedNames>
  <calcPr/>
</workbook>
</file>

<file path=xl/calcChain.xml><?xml version="1.0" encoding="utf-8"?>
<calcChain xmlns="http://schemas.openxmlformats.org/spreadsheetml/2006/main">
  <c i="1" l="1" r="AY55"/>
  <c i="2" r="J35"/>
  <c r="J34"/>
  <c r="J33"/>
  <c i="1" r="AX55"/>
  <c i="2"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J71"/>
  <c r="J70"/>
  <c r="F70"/>
  <c r="F68"/>
  <c r="E66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BK78"/>
  <c r="J78"/>
  <c r="J79"/>
  <c r="BK76"/>
  <c r="J77"/>
  <c r="J76"/>
  <c r="BK79"/>
  <c r="BK77"/>
  <c i="1" r="AS54"/>
  <c i="2" l="1" r="BK75"/>
  <c r="BK74"/>
  <c r="J74"/>
  <c r="J55"/>
  <c r="P75"/>
  <c r="P74"/>
  <c i="1" r="AU55"/>
  <c i="2" r="R75"/>
  <c r="R74"/>
  <c r="T75"/>
  <c r="T74"/>
  <c r="BE76"/>
  <c r="J68"/>
  <c r="F71"/>
  <c r="BE78"/>
  <c r="BE79"/>
  <c r="BE77"/>
  <c r="F32"/>
  <c i="1" r="BA55"/>
  <c r="BA54"/>
  <c r="W30"/>
  <c r="AU54"/>
  <c i="2" r="F35"/>
  <c i="1" r="BD55"/>
  <c r="BD54"/>
  <c r="W33"/>
  <c i="2" r="F33"/>
  <c i="1" r="BB55"/>
  <c r="BB54"/>
  <c r="AX54"/>
  <c i="2" r="J32"/>
  <c i="1" r="AW55"/>
  <c i="2" r="F34"/>
  <c i="1" r="BC55"/>
  <c r="BC54"/>
  <c r="AY54"/>
  <c i="2" l="1" r="J75"/>
  <c r="J56"/>
  <c r="J28"/>
  <c i="1" r="AG55"/>
  <c r="AG54"/>
  <c r="AK26"/>
  <c r="W31"/>
  <c i="2" r="J31"/>
  <c i="1" r="AV55"/>
  <c r="AT55"/>
  <c r="AN55"/>
  <c r="W32"/>
  <c i="2" r="F31"/>
  <c i="1" r="AZ55"/>
  <c r="AZ54"/>
  <c r="AV54"/>
  <c r="AK29"/>
  <c r="AW54"/>
  <c r="AK30"/>
  <c l="1" r="AK35"/>
  <c i="2" r="J37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<sst xmlns="http://schemas.openxmlformats.org/spreadsheetml/2006/main">
  <si>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</si>
  <si>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</si>
  <si>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</si>
  <si>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</si>
  <si>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</si>
  <si>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{ac624a00-8fc6-41b3-9fd6-5f1f00ebb090}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</si>
  <si>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</si>
  <si>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</si>
  <si>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</si>
  <si>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</si>
  <si>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</si>
  <si>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</si>
  <si>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</si>
  <si>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</si>
  <si>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-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</si>
  <si>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</si>
  <si>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</si>
  <si>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Pravidelná servisní prohlídka technologie pojízdné měřící laboratoře 2024</t>
  </si>
  <si>
    <t>KSO:</t>
  </si>
  <si>
    <t/>
  </si>
  <si>
    <t>CC-CZ:</t>
  </si>
  <si>
    <t>Místo:</t>
  </si>
  <si>
    <t xml:space="preserve"> </t>
  </si>
  <si>
    <t>Datum:</t>
  </si>
  <si>
    <t>15. 7. 2024</t>
  </si>
  <si>
    <t>Zadavatel:</t>
  </si>
  <si>
    <t>IČ:</t>
  </si>
  <si>
    <t>70994234</t>
  </si>
  <si>
    <t>SŽ, s.o. Přednosta SEE;</t>
  </si>
  <si>
    <t>DIČ:</t>
  </si>
  <si>
    <t>CZ70994234</t>
  </si>
  <si>
    <t>Uchazeč:</t>
  </si>
  <si>
    <t>Vyplň údaj</t>
  </si>
  <si>
    <t>Projektant:</t>
  </si>
  <si>
    <t>SŽ, s.o.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</si>
  <si>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</si>
  <si>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</si>
  <si>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</si>
  <si>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</si>
  <si>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</si>
  <si>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</si>
  <si>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</si>
  <si>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</si>
  <si>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</si>
  <si>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</si>
  <si>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</si>
  <si>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</si>
  <si>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</si>
  <si>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</si>
  <si>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</si>
  <si>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</si>
  <si>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</si>
  <si>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</si>
  <si>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</si>
  <si>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</si>
  <si>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</si>
  <si>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</si>
  <si>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</si>
  <si>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</si>
  <si>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</si>
  <si>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</si>
  <si>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</si>
  <si>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</si>
  <si>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</si>
  <si>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</si>
  <si>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</si>
  <si>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</si>
  <si>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</si>
  <si>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</si>
  <si>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</si>
  <si>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</si>
  <si>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</si>
  <si>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</si>
  <si>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</si>
  <si>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</si>
  <si>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</si>
  <si>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</si>
  <si>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</si>
  <si>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</si>
  <si>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</si>
  <si>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</si>
  <si>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</si>
  <si>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</si>
  <si>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</si>
  <si>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</si>
  <si>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</si>
  <si>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</si>
  <si>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</si>
  <si>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</si>
  <si>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</si>
  <si>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</si>
  <si>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</si>
  <si>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</si>
  <si>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</si>
  <si>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</si>
  <si>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</si>
  <si>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</si>
  <si>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</si>
  <si>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</si>
  <si>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</si>
  <si>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</si>
  <si>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</si>
  <si>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</si>
  <si>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</si>
  <si>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7498256020R</t>
  </si>
  <si>
    <t>Pravidelná roční servisní prohlídka pojízdné měřicí laboratoře Centrix 2.0, oprava a výměna běžně opotřebavaných dílů</t>
  </si>
  <si>
    <t>kus</t>
  </si>
  <si>
    <t>512</t>
  </si>
  <si>
    <t>1526577983</t>
  </si>
  <si>
    <t>7498152578R</t>
  </si>
  <si>
    <t>Pravidelná revize pojízdné měřicí laboratoře Centrix 2.0</t>
  </si>
  <si>
    <t>463311360</t>
  </si>
  <si>
    <t>3</t>
  </si>
  <si>
    <t>7496756590R</t>
  </si>
  <si>
    <t>Oprava VN měřicího můstku Megger HVB10 + kalibrace včetně vyhotovení protokolu o kalibraci</t>
  </si>
  <si>
    <t>1233083837</t>
  </si>
  <si>
    <t>7498152510R</t>
  </si>
  <si>
    <t>Kalibrace měřicích přístrojů: Analyzátor sítě Megger MPQ1000, VN rázovací a propalovací generátor Megger EZ-Thump V2 4kV,kalibrátor částečných výbojů PD-CAL - 1F, VN DC zdroj PGK70, přijímač trasovací soupravy V-Loc3-5000. Včetně vyhotovení protokolů kalibrace.</t>
  </si>
  <si>
    <t>1400944463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</si>
</sst>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27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30</v>
      </c>
      <c r="AO17" s="18"/>
      <c r="AP17" s="18"/>
      <c r="AQ17" s="18"/>
      <c r="AR17" s="16"/>
      <c r="BE17" s="27"/>
      <c r="BS17" s="13" t="s">
        <v>35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27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30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22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-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Pravidelná servisní prohlídka technologie pojízdné měřící laboratoře 2024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15. 7. 2024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SŽ, s.o. Přednosta SEE;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33</v>
      </c>
      <c r="AJ49" s="36"/>
      <c r="AK49" s="36"/>
      <c r="AL49" s="36"/>
      <c r="AM49" s="69" t="str">
        <f>IF(E17="","",E17)</f>
        <v>SŽ, s.o.</v>
      </c>
      <c r="AN49" s="60"/>
      <c r="AO49" s="60"/>
      <c r="AP49" s="60"/>
      <c r="AQ49" s="36"/>
      <c r="AR49" s="40"/>
      <c r="AS49" s="70" t="s">
        <v>52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31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36</v>
      </c>
      <c r="AJ50" s="36"/>
      <c r="AK50" s="36"/>
      <c r="AL50" s="36"/>
      <c r="AM50" s="69" t="str">
        <f>IF(E20="","",E20)</f>
        <v>SŽ, s.o.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53</v>
      </c>
      <c r="D52" s="83"/>
      <c r="E52" s="83"/>
      <c r="F52" s="83"/>
      <c r="G52" s="83"/>
      <c r="H52" s="84"/>
      <c r="I52" s="85" t="s">
        <v>54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55</v>
      </c>
      <c r="AH52" s="83"/>
      <c r="AI52" s="83"/>
      <c r="AJ52" s="83"/>
      <c r="AK52" s="83"/>
      <c r="AL52" s="83"/>
      <c r="AM52" s="83"/>
      <c r="AN52" s="85" t="s">
        <v>56</v>
      </c>
      <c r="AO52" s="83"/>
      <c r="AP52" s="83"/>
      <c r="AQ52" s="87" t="s">
        <v>57</v>
      </c>
      <c r="AR52" s="40"/>
      <c r="AS52" s="88" t="s">
        <v>58</v>
      </c>
      <c r="AT52" s="89" t="s">
        <v>59</v>
      </c>
      <c r="AU52" s="89" t="s">
        <v>60</v>
      </c>
      <c r="AV52" s="89" t="s">
        <v>61</v>
      </c>
      <c r="AW52" s="89" t="s">
        <v>62</v>
      </c>
      <c r="AX52" s="89" t="s">
        <v>63</v>
      </c>
      <c r="AY52" s="89" t="s">
        <v>64</v>
      </c>
      <c r="AZ52" s="89" t="s">
        <v>65</v>
      </c>
      <c r="BA52" s="89" t="s">
        <v>66</v>
      </c>
      <c r="BB52" s="89" t="s">
        <v>67</v>
      </c>
      <c r="BC52" s="89" t="s">
        <v>68</v>
      </c>
      <c r="BD52" s="90" t="s">
        <v>69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70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71</v>
      </c>
      <c r="BT54" s="105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24.75" customHeight="1">
      <c r="A55" s="106" t="s">
        <v>75</v>
      </c>
      <c r="B55" s="107"/>
      <c r="C55" s="108"/>
      <c r="D55" s="109" t="s">
        <v>14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'- - Pravidelná servisní p...'!J28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'- - Pravidelná servisní p...'!P74</f>
        <v>0</v>
      </c>
      <c r="AV55" s="115">
        <f>'- - Pravidelná servisní p...'!J31</f>
        <v>0</v>
      </c>
      <c r="AW55" s="115">
        <f>'- - Pravidelná servisní p...'!J32</f>
        <v>0</v>
      </c>
      <c r="AX55" s="115">
        <f>'- - Pravidelná servisní p...'!J33</f>
        <v>0</v>
      </c>
      <c r="AY55" s="115">
        <f>'- - Pravidelná servisní p...'!J34</f>
        <v>0</v>
      </c>
      <c r="AZ55" s="115">
        <f>'- - Pravidelná servisní p...'!F31</f>
        <v>0</v>
      </c>
      <c r="BA55" s="115">
        <f>'- - Pravidelná servisní p...'!F32</f>
        <v>0</v>
      </c>
      <c r="BB55" s="115">
        <f>'- - Pravidelná servisní p...'!F33</f>
        <v>0</v>
      </c>
      <c r="BC55" s="115">
        <f>'- - Pravidelná servisní p...'!F34</f>
        <v>0</v>
      </c>
      <c r="BD55" s="117">
        <f>'- - Pravidelná servisní p...'!F35</f>
        <v>0</v>
      </c>
      <c r="BE55" s="7"/>
      <c r="BT55" s="118" t="s">
        <v>77</v>
      </c>
      <c r="BU55" s="118" t="s">
        <v>78</v>
      </c>
      <c r="BV55" s="118" t="s">
        <v>73</v>
      </c>
      <c r="BW55" s="118" t="s">
        <v>5</v>
      </c>
      <c r="BX55" s="118" t="s">
        <v>74</v>
      </c>
      <c r="CL55" s="118" t="s">
        <v>19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jDoB+KxrLViW8P9rkoeDfruB2NYUX+wCxSgkG/9jgJKJNCfGT7i2CrqfmCjSDY+UQ/7BJWVoqnJ2Eo0O/wZlVg==" hashValue="dwGOPH/2MCkAf6gvPoceNdAWK+ryxC7fqqlshzsxyVT5Ha47gNsd3uxpR880QC87BWF0EML91rl/BcvQ3pH7Q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- - Pravidelná servisní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hidden="1" s="1" customFormat="1" ht="6.96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6"/>
      <c r="AT3" s="13" t="s">
        <v>79</v>
      </c>
    </row>
    <row r="4" hidden="1" s="1" customFormat="1" ht="24.96" customHeight="1">
      <c r="B4" s="16"/>
      <c r="D4" s="121" t="s">
        <v>80</v>
      </c>
      <c r="L4" s="16"/>
      <c r="M4" s="122" t="s">
        <v>10</v>
      </c>
      <c r="AT4" s="13" t="s">
        <v>4</v>
      </c>
    </row>
    <row r="5" hidden="1" s="1" customFormat="1" ht="6.96" customHeight="1">
      <c r="B5" s="16"/>
      <c r="L5" s="16"/>
    </row>
    <row r="6" hidden="1" s="2" customFormat="1" ht="12" customHeight="1">
      <c r="A6" s="34"/>
      <c r="B6" s="40"/>
      <c r="C6" s="34"/>
      <c r="D6" s="123" t="s">
        <v>16</v>
      </c>
      <c r="E6" s="34"/>
      <c r="F6" s="34"/>
      <c r="G6" s="34"/>
      <c r="H6" s="34"/>
      <c r="I6" s="34"/>
      <c r="J6" s="34"/>
      <c r="K6" s="34"/>
      <c r="L6" s="12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hidden="1" s="2" customFormat="1" ht="16.5" customHeight="1">
      <c r="A7" s="34"/>
      <c r="B7" s="40"/>
      <c r="C7" s="34"/>
      <c r="D7" s="34"/>
      <c r="E7" s="125" t="s">
        <v>17</v>
      </c>
      <c r="F7" s="34"/>
      <c r="G7" s="34"/>
      <c r="H7" s="34"/>
      <c r="I7" s="34"/>
      <c r="J7" s="34"/>
      <c r="K7" s="34"/>
      <c r="L7" s="12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hidden="1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12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2" customHeight="1">
      <c r="A9" s="34"/>
      <c r="B9" s="40"/>
      <c r="C9" s="34"/>
      <c r="D9" s="123" t="s">
        <v>18</v>
      </c>
      <c r="E9" s="34"/>
      <c r="F9" s="126" t="s">
        <v>19</v>
      </c>
      <c r="G9" s="34"/>
      <c r="H9" s="34"/>
      <c r="I9" s="123" t="s">
        <v>20</v>
      </c>
      <c r="J9" s="126" t="s">
        <v>19</v>
      </c>
      <c r="K9" s="34"/>
      <c r="L9" s="12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23" t="s">
        <v>21</v>
      </c>
      <c r="E10" s="34"/>
      <c r="F10" s="126" t="s">
        <v>22</v>
      </c>
      <c r="G10" s="34"/>
      <c r="H10" s="34"/>
      <c r="I10" s="123" t="s">
        <v>23</v>
      </c>
      <c r="J10" s="127" t="str">
        <f>'Rekapitulace stavby'!AN8</f>
        <v>15. 7. 2024</v>
      </c>
      <c r="K10" s="34"/>
      <c r="L10" s="12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12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3" t="s">
        <v>25</v>
      </c>
      <c r="E12" s="34"/>
      <c r="F12" s="34"/>
      <c r="G12" s="34"/>
      <c r="H12" s="34"/>
      <c r="I12" s="123" t="s">
        <v>26</v>
      </c>
      <c r="J12" s="126" t="s">
        <v>27</v>
      </c>
      <c r="K12" s="34"/>
      <c r="L12" s="12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8" customHeight="1">
      <c r="A13" s="34"/>
      <c r="B13" s="40"/>
      <c r="C13" s="34"/>
      <c r="D13" s="34"/>
      <c r="E13" s="126" t="s">
        <v>28</v>
      </c>
      <c r="F13" s="34"/>
      <c r="G13" s="34"/>
      <c r="H13" s="34"/>
      <c r="I13" s="123" t="s">
        <v>29</v>
      </c>
      <c r="J13" s="126" t="s">
        <v>30</v>
      </c>
      <c r="K13" s="34"/>
      <c r="L13" s="12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12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2" customHeight="1">
      <c r="A15" s="34"/>
      <c r="B15" s="40"/>
      <c r="C15" s="34"/>
      <c r="D15" s="123" t="s">
        <v>31</v>
      </c>
      <c r="E15" s="34"/>
      <c r="F15" s="34"/>
      <c r="G15" s="34"/>
      <c r="H15" s="34"/>
      <c r="I15" s="123" t="s">
        <v>26</v>
      </c>
      <c r="J15" s="29" t="str">
        <f>'Rekapitulace stavby'!AN13</f>
        <v>Vyplň údaj</v>
      </c>
      <c r="K15" s="34"/>
      <c r="L15" s="12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26"/>
      <c r="G16" s="126"/>
      <c r="H16" s="126"/>
      <c r="I16" s="123" t="s">
        <v>29</v>
      </c>
      <c r="J16" s="29" t="str">
        <f>'Rekapitulace stavby'!AN14</f>
        <v>Vyplň údaj</v>
      </c>
      <c r="K16" s="34"/>
      <c r="L16" s="12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12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2" customHeight="1">
      <c r="A18" s="34"/>
      <c r="B18" s="40"/>
      <c r="C18" s="34"/>
      <c r="D18" s="123" t="s">
        <v>33</v>
      </c>
      <c r="E18" s="34"/>
      <c r="F18" s="34"/>
      <c r="G18" s="34"/>
      <c r="H18" s="34"/>
      <c r="I18" s="123" t="s">
        <v>26</v>
      </c>
      <c r="J18" s="126" t="s">
        <v>27</v>
      </c>
      <c r="K18" s="34"/>
      <c r="L18" s="12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8" customHeight="1">
      <c r="A19" s="34"/>
      <c r="B19" s="40"/>
      <c r="C19" s="34"/>
      <c r="D19" s="34"/>
      <c r="E19" s="126" t="s">
        <v>34</v>
      </c>
      <c r="F19" s="34"/>
      <c r="G19" s="34"/>
      <c r="H19" s="34"/>
      <c r="I19" s="123" t="s">
        <v>29</v>
      </c>
      <c r="J19" s="126" t="s">
        <v>30</v>
      </c>
      <c r="K19" s="34"/>
      <c r="L19" s="12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12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2" customHeight="1">
      <c r="A21" s="34"/>
      <c r="B21" s="40"/>
      <c r="C21" s="34"/>
      <c r="D21" s="123" t="s">
        <v>36</v>
      </c>
      <c r="E21" s="34"/>
      <c r="F21" s="34"/>
      <c r="G21" s="34"/>
      <c r="H21" s="34"/>
      <c r="I21" s="123" t="s">
        <v>26</v>
      </c>
      <c r="J21" s="126" t="s">
        <v>27</v>
      </c>
      <c r="K21" s="34"/>
      <c r="L21" s="12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8" customHeight="1">
      <c r="A22" s="34"/>
      <c r="B22" s="40"/>
      <c r="C22" s="34"/>
      <c r="D22" s="34"/>
      <c r="E22" s="126" t="s">
        <v>34</v>
      </c>
      <c r="F22" s="34"/>
      <c r="G22" s="34"/>
      <c r="H22" s="34"/>
      <c r="I22" s="123" t="s">
        <v>29</v>
      </c>
      <c r="J22" s="126" t="s">
        <v>30</v>
      </c>
      <c r="K22" s="34"/>
      <c r="L22" s="12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12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2" customHeight="1">
      <c r="A24" s="34"/>
      <c r="B24" s="40"/>
      <c r="C24" s="34"/>
      <c r="D24" s="123" t="s">
        <v>37</v>
      </c>
      <c r="E24" s="34"/>
      <c r="F24" s="34"/>
      <c r="G24" s="34"/>
      <c r="H24" s="34"/>
      <c r="I24" s="34"/>
      <c r="J24" s="34"/>
      <c r="K24" s="34"/>
      <c r="L24" s="12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8" customFormat="1" ht="16.5" customHeight="1">
      <c r="A25" s="128"/>
      <c r="B25" s="129"/>
      <c r="C25" s="128"/>
      <c r="D25" s="128"/>
      <c r="E25" s="130" t="s">
        <v>22</v>
      </c>
      <c r="F25" s="130"/>
      <c r="G25" s="130"/>
      <c r="H25" s="130"/>
      <c r="I25" s="128"/>
      <c r="J25" s="128"/>
      <c r="K25" s="128"/>
      <c r="L25" s="131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</row>
    <row r="26" hidden="1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12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132"/>
      <c r="E27" s="132"/>
      <c r="F27" s="132"/>
      <c r="G27" s="132"/>
      <c r="H27" s="132"/>
      <c r="I27" s="132"/>
      <c r="J27" s="132"/>
      <c r="K27" s="132"/>
      <c r="L27" s="12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25.44" customHeight="1">
      <c r="A28" s="34"/>
      <c r="B28" s="40"/>
      <c r="C28" s="34"/>
      <c r="D28" s="133" t="s">
        <v>38</v>
      </c>
      <c r="E28" s="34"/>
      <c r="F28" s="34"/>
      <c r="G28" s="34"/>
      <c r="H28" s="34"/>
      <c r="I28" s="34"/>
      <c r="J28" s="134">
        <f>ROUND(J74, 2)</f>
        <v>0</v>
      </c>
      <c r="K28" s="34"/>
      <c r="L28" s="12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2"/>
      <c r="E29" s="132"/>
      <c r="F29" s="132"/>
      <c r="G29" s="132"/>
      <c r="H29" s="132"/>
      <c r="I29" s="132"/>
      <c r="J29" s="132"/>
      <c r="K29" s="132"/>
      <c r="L29" s="12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14.4" customHeight="1">
      <c r="A30" s="34"/>
      <c r="B30" s="40"/>
      <c r="C30" s="34"/>
      <c r="D30" s="34"/>
      <c r="E30" s="34"/>
      <c r="F30" s="135" t="s">
        <v>40</v>
      </c>
      <c r="G30" s="34"/>
      <c r="H30" s="34"/>
      <c r="I30" s="135" t="s">
        <v>39</v>
      </c>
      <c r="J30" s="135" t="s">
        <v>41</v>
      </c>
      <c r="K30" s="34"/>
      <c r="L30" s="12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14.4" customHeight="1">
      <c r="A31" s="34"/>
      <c r="B31" s="40"/>
      <c r="C31" s="34"/>
      <c r="D31" s="136" t="s">
        <v>42</v>
      </c>
      <c r="E31" s="123" t="s">
        <v>43</v>
      </c>
      <c r="F31" s="137">
        <f>ROUND((SUM(BE74:BE79)),  2)</f>
        <v>0</v>
      </c>
      <c r="G31" s="34"/>
      <c r="H31" s="34"/>
      <c r="I31" s="138">
        <v>0.20999999999999999</v>
      </c>
      <c r="J31" s="137">
        <f>ROUND(((SUM(BE74:BE79))*I31),  2)</f>
        <v>0</v>
      </c>
      <c r="K31" s="34"/>
      <c r="L31" s="12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123" t="s">
        <v>44</v>
      </c>
      <c r="F32" s="137">
        <f>ROUND((SUM(BF74:BF79)),  2)</f>
        <v>0</v>
      </c>
      <c r="G32" s="34"/>
      <c r="H32" s="34"/>
      <c r="I32" s="138">
        <v>0.12</v>
      </c>
      <c r="J32" s="137">
        <f>ROUND(((SUM(BF74:BF79))*I32),  2)</f>
        <v>0</v>
      </c>
      <c r="K32" s="34"/>
      <c r="L32" s="12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23" t="s">
        <v>45</v>
      </c>
      <c r="F33" s="137">
        <f>ROUND((SUM(BG74:BG79)),  2)</f>
        <v>0</v>
      </c>
      <c r="G33" s="34"/>
      <c r="H33" s="34"/>
      <c r="I33" s="138">
        <v>0.20999999999999999</v>
      </c>
      <c r="J33" s="137">
        <f>0</f>
        <v>0</v>
      </c>
      <c r="K33" s="34"/>
      <c r="L33" s="12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3" t="s">
        <v>46</v>
      </c>
      <c r="F34" s="137">
        <f>ROUND((SUM(BH74:BH79)),  2)</f>
        <v>0</v>
      </c>
      <c r="G34" s="34"/>
      <c r="H34" s="34"/>
      <c r="I34" s="138">
        <v>0.12</v>
      </c>
      <c r="J34" s="137">
        <f>0</f>
        <v>0</v>
      </c>
      <c r="K34" s="34"/>
      <c r="L34" s="12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3" t="s">
        <v>47</v>
      </c>
      <c r="F35" s="137">
        <f>ROUND((SUM(BI74:BI79)),  2)</f>
        <v>0</v>
      </c>
      <c r="G35" s="34"/>
      <c r="H35" s="34"/>
      <c r="I35" s="138">
        <v>0</v>
      </c>
      <c r="J35" s="137">
        <f>0</f>
        <v>0</v>
      </c>
      <c r="K35" s="34"/>
      <c r="L35" s="12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12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25.44" customHeight="1">
      <c r="A37" s="34"/>
      <c r="B37" s="40"/>
      <c r="C37" s="139"/>
      <c r="D37" s="140" t="s">
        <v>48</v>
      </c>
      <c r="E37" s="141"/>
      <c r="F37" s="141"/>
      <c r="G37" s="142" t="s">
        <v>49</v>
      </c>
      <c r="H37" s="143" t="s">
        <v>50</v>
      </c>
      <c r="I37" s="141"/>
      <c r="J37" s="144">
        <f>SUM(J28:J35)</f>
        <v>0</v>
      </c>
      <c r="K37" s="145"/>
      <c r="L37" s="12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146"/>
      <c r="C38" s="147"/>
      <c r="D38" s="147"/>
      <c r="E38" s="147"/>
      <c r="F38" s="147"/>
      <c r="G38" s="147"/>
      <c r="H38" s="147"/>
      <c r="I38" s="147"/>
      <c r="J38" s="147"/>
      <c r="K38" s="147"/>
      <c r="L38" s="12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/>
    <row r="40" hidden="1"/>
    <row r="41" hidden="1"/>
    <row r="42" hidden="1" s="2" customFormat="1" ht="6.96" customHeight="1">
      <c r="A42" s="34"/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12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24.96" customHeight="1">
      <c r="A43" s="34"/>
      <c r="B43" s="35"/>
      <c r="C43" s="19" t="s">
        <v>81</v>
      </c>
      <c r="D43" s="36"/>
      <c r="E43" s="36"/>
      <c r="F43" s="36"/>
      <c r="G43" s="36"/>
      <c r="H43" s="36"/>
      <c r="I43" s="36"/>
      <c r="J43" s="36"/>
      <c r="K43" s="36"/>
      <c r="L43" s="12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hidden="1" s="2" customFormat="1" ht="6.96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2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12" customHeight="1">
      <c r="A45" s="34"/>
      <c r="B45" s="35"/>
      <c r="C45" s="28" t="s">
        <v>16</v>
      </c>
      <c r="D45" s="36"/>
      <c r="E45" s="36"/>
      <c r="F45" s="36"/>
      <c r="G45" s="36"/>
      <c r="H45" s="36"/>
      <c r="I45" s="36"/>
      <c r="J45" s="36"/>
      <c r="K45" s="36"/>
      <c r="L45" s="12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16.5" customHeight="1">
      <c r="A46" s="34"/>
      <c r="B46" s="35"/>
      <c r="C46" s="36"/>
      <c r="D46" s="36"/>
      <c r="E46" s="65" t="str">
        <f>E7</f>
        <v>Pravidelná servisní prohlídka technologie pojízdné měřící laboratoře 2024</v>
      </c>
      <c r="F46" s="36"/>
      <c r="G46" s="36"/>
      <c r="H46" s="36"/>
      <c r="I46" s="36"/>
      <c r="J46" s="36"/>
      <c r="K46" s="36"/>
      <c r="L46" s="12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6.96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2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2" customHeight="1">
      <c r="A48" s="34"/>
      <c r="B48" s="35"/>
      <c r="C48" s="28" t="s">
        <v>21</v>
      </c>
      <c r="D48" s="36"/>
      <c r="E48" s="36"/>
      <c r="F48" s="23" t="str">
        <f>F10</f>
        <v xml:space="preserve"> </v>
      </c>
      <c r="G48" s="36"/>
      <c r="H48" s="36"/>
      <c r="I48" s="28" t="s">
        <v>23</v>
      </c>
      <c r="J48" s="68" t="str">
        <f>IF(J10="","",J10)</f>
        <v>15. 7. 2024</v>
      </c>
      <c r="K48" s="36"/>
      <c r="L48" s="12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6.96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2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5.15" customHeight="1">
      <c r="A50" s="34"/>
      <c r="B50" s="35"/>
      <c r="C50" s="28" t="s">
        <v>25</v>
      </c>
      <c r="D50" s="36"/>
      <c r="E50" s="36"/>
      <c r="F50" s="23" t="str">
        <f>E13</f>
        <v>SŽ, s.o. Přednosta SEE;</v>
      </c>
      <c r="G50" s="36"/>
      <c r="H50" s="36"/>
      <c r="I50" s="28" t="s">
        <v>33</v>
      </c>
      <c r="J50" s="32" t="str">
        <f>E19</f>
        <v>SŽ, s.o.</v>
      </c>
      <c r="K50" s="36"/>
      <c r="L50" s="12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15.15" customHeight="1">
      <c r="A51" s="34"/>
      <c r="B51" s="35"/>
      <c r="C51" s="28" t="s">
        <v>31</v>
      </c>
      <c r="D51" s="36"/>
      <c r="E51" s="36"/>
      <c r="F51" s="23" t="str">
        <f>IF(E16="","",E16)</f>
        <v>Vyplň údaj</v>
      </c>
      <c r="G51" s="36"/>
      <c r="H51" s="36"/>
      <c r="I51" s="28" t="s">
        <v>36</v>
      </c>
      <c r="J51" s="32" t="str">
        <f>E22</f>
        <v>SŽ, s.o.</v>
      </c>
      <c r="K51" s="36"/>
      <c r="L51" s="12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0.32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2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29.28" customHeight="1">
      <c r="A53" s="34"/>
      <c r="B53" s="35"/>
      <c r="C53" s="150" t="s">
        <v>82</v>
      </c>
      <c r="D53" s="151"/>
      <c r="E53" s="151"/>
      <c r="F53" s="151"/>
      <c r="G53" s="151"/>
      <c r="H53" s="151"/>
      <c r="I53" s="151"/>
      <c r="J53" s="152" t="s">
        <v>83</v>
      </c>
      <c r="K53" s="151"/>
      <c r="L53" s="12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0.32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2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22.8" customHeight="1">
      <c r="A55" s="34"/>
      <c r="B55" s="35"/>
      <c r="C55" s="153" t="s">
        <v>70</v>
      </c>
      <c r="D55" s="36"/>
      <c r="E55" s="36"/>
      <c r="F55" s="36"/>
      <c r="G55" s="36"/>
      <c r="H55" s="36"/>
      <c r="I55" s="36"/>
      <c r="J55" s="98">
        <f>J74</f>
        <v>0</v>
      </c>
      <c r="K55" s="36"/>
      <c r="L55" s="12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3" t="s">
        <v>84</v>
      </c>
    </row>
    <row r="56" hidden="1" s="9" customFormat="1" ht="24.96" customHeight="1">
      <c r="A56" s="9"/>
      <c r="B56" s="154"/>
      <c r="C56" s="155"/>
      <c r="D56" s="156" t="s">
        <v>85</v>
      </c>
      <c r="E56" s="157"/>
      <c r="F56" s="157"/>
      <c r="G56" s="157"/>
      <c r="H56" s="157"/>
      <c r="I56" s="157"/>
      <c r="J56" s="158">
        <f>J75</f>
        <v>0</v>
      </c>
      <c r="K56" s="155"/>
      <c r="L56" s="15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hidden="1" s="2" customFormat="1" ht="21.84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2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12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/>
    <row r="60" hidden="1"/>
    <row r="61" hidden="1"/>
    <row r="62" s="2" customFormat="1" ht="6.96" customHeight="1">
      <c r="A62" s="34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4.96" customHeight="1">
      <c r="A63" s="34"/>
      <c r="B63" s="35"/>
      <c r="C63" s="19" t="s">
        <v>86</v>
      </c>
      <c r="D63" s="36"/>
      <c r="E63" s="36"/>
      <c r="F63" s="36"/>
      <c r="G63" s="36"/>
      <c r="H63" s="36"/>
      <c r="I63" s="36"/>
      <c r="J63" s="36"/>
      <c r="K63" s="36"/>
      <c r="L63" s="12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="2" customFormat="1" ht="6.96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2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="2" customFormat="1" ht="12" customHeight="1">
      <c r="A65" s="34"/>
      <c r="B65" s="35"/>
      <c r="C65" s="28" t="s">
        <v>16</v>
      </c>
      <c r="D65" s="36"/>
      <c r="E65" s="36"/>
      <c r="F65" s="36"/>
      <c r="G65" s="36"/>
      <c r="H65" s="36"/>
      <c r="I65" s="36"/>
      <c r="J65" s="36"/>
      <c r="K65" s="36"/>
      <c r="L65" s="12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16.5" customHeight="1">
      <c r="A66" s="34"/>
      <c r="B66" s="35"/>
      <c r="C66" s="36"/>
      <c r="D66" s="36"/>
      <c r="E66" s="65" t="str">
        <f>E7</f>
        <v>Pravidelná servisní prohlídka technologie pojízdné měřící laboratoře 2024</v>
      </c>
      <c r="F66" s="36"/>
      <c r="G66" s="36"/>
      <c r="H66" s="36"/>
      <c r="I66" s="36"/>
      <c r="J66" s="36"/>
      <c r="K66" s="36"/>
      <c r="L66" s="12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21</v>
      </c>
      <c r="D68" s="36"/>
      <c r="E68" s="36"/>
      <c r="F68" s="23" t="str">
        <f>F10</f>
        <v xml:space="preserve"> </v>
      </c>
      <c r="G68" s="36"/>
      <c r="H68" s="36"/>
      <c r="I68" s="28" t="s">
        <v>23</v>
      </c>
      <c r="J68" s="68" t="str">
        <f>IF(J10="","",J10)</f>
        <v>15. 7. 2024</v>
      </c>
      <c r="K68" s="36"/>
      <c r="L68" s="12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2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5.15" customHeight="1">
      <c r="A70" s="34"/>
      <c r="B70" s="35"/>
      <c r="C70" s="28" t="s">
        <v>25</v>
      </c>
      <c r="D70" s="36"/>
      <c r="E70" s="36"/>
      <c r="F70" s="23" t="str">
        <f>E13</f>
        <v>SŽ, s.o. Přednosta SEE;</v>
      </c>
      <c r="G70" s="36"/>
      <c r="H70" s="36"/>
      <c r="I70" s="28" t="s">
        <v>33</v>
      </c>
      <c r="J70" s="32" t="str">
        <f>E19</f>
        <v>SŽ, s.o.</v>
      </c>
      <c r="K70" s="36"/>
      <c r="L70" s="12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5.15" customHeight="1">
      <c r="A71" s="34"/>
      <c r="B71" s="35"/>
      <c r="C71" s="28" t="s">
        <v>31</v>
      </c>
      <c r="D71" s="36"/>
      <c r="E71" s="36"/>
      <c r="F71" s="23" t="str">
        <f>IF(E16="","",E16)</f>
        <v>Vyplň údaj</v>
      </c>
      <c r="G71" s="36"/>
      <c r="H71" s="36"/>
      <c r="I71" s="28" t="s">
        <v>36</v>
      </c>
      <c r="J71" s="32" t="str">
        <f>E22</f>
        <v>SŽ, s.o.</v>
      </c>
      <c r="K71" s="36"/>
      <c r="L71" s="12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0.32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10" customFormat="1" ht="29.28" customHeight="1">
      <c r="A73" s="160"/>
      <c r="B73" s="161"/>
      <c r="C73" s="162" t="s">
        <v>87</v>
      </c>
      <c r="D73" s="163" t="s">
        <v>57</v>
      </c>
      <c r="E73" s="163" t="s">
        <v>53</v>
      </c>
      <c r="F73" s="163" t="s">
        <v>54</v>
      </c>
      <c r="G73" s="163" t="s">
        <v>88</v>
      </c>
      <c r="H73" s="163" t="s">
        <v>89</v>
      </c>
      <c r="I73" s="163" t="s">
        <v>90</v>
      </c>
      <c r="J73" s="163" t="s">
        <v>83</v>
      </c>
      <c r="K73" s="164" t="s">
        <v>91</v>
      </c>
      <c r="L73" s="165"/>
      <c r="M73" s="88" t="s">
        <v>19</v>
      </c>
      <c r="N73" s="89" t="s">
        <v>42</v>
      </c>
      <c r="O73" s="89" t="s">
        <v>92</v>
      </c>
      <c r="P73" s="89" t="s">
        <v>93</v>
      </c>
      <c r="Q73" s="89" t="s">
        <v>94</v>
      </c>
      <c r="R73" s="89" t="s">
        <v>95</v>
      </c>
      <c r="S73" s="89" t="s">
        <v>96</v>
      </c>
      <c r="T73" s="90" t="s">
        <v>97</v>
      </c>
      <c r="U73" s="160"/>
      <c r="V73" s="160"/>
      <c r="W73" s="160"/>
      <c r="X73" s="160"/>
      <c r="Y73" s="160"/>
      <c r="Z73" s="160"/>
      <c r="AA73" s="160"/>
      <c r="AB73" s="160"/>
      <c r="AC73" s="160"/>
      <c r="AD73" s="160"/>
      <c r="AE73" s="160"/>
    </row>
    <row r="74" s="2" customFormat="1" ht="22.8" customHeight="1">
      <c r="A74" s="34"/>
      <c r="B74" s="35"/>
      <c r="C74" s="95" t="s">
        <v>98</v>
      </c>
      <c r="D74" s="36"/>
      <c r="E74" s="36"/>
      <c r="F74" s="36"/>
      <c r="G74" s="36"/>
      <c r="H74" s="36"/>
      <c r="I74" s="36"/>
      <c r="J74" s="166">
        <f>BK74</f>
        <v>0</v>
      </c>
      <c r="K74" s="36"/>
      <c r="L74" s="40"/>
      <c r="M74" s="91"/>
      <c r="N74" s="167"/>
      <c r="O74" s="92"/>
      <c r="P74" s="168">
        <f>P75</f>
        <v>0</v>
      </c>
      <c r="Q74" s="92"/>
      <c r="R74" s="168">
        <f>R75</f>
        <v>0</v>
      </c>
      <c r="S74" s="92"/>
      <c r="T74" s="169">
        <f>T75</f>
        <v>0</v>
      </c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T74" s="13" t="s">
        <v>71</v>
      </c>
      <c r="AU74" s="13" t="s">
        <v>84</v>
      </c>
      <c r="BK74" s="170">
        <f>BK75</f>
        <v>0</v>
      </c>
    </row>
    <row r="75" s="11" customFormat="1" ht="25.92" customHeight="1">
      <c r="A75" s="11"/>
      <c r="B75" s="171"/>
      <c r="C75" s="172"/>
      <c r="D75" s="173" t="s">
        <v>71</v>
      </c>
      <c r="E75" s="174" t="s">
        <v>99</v>
      </c>
      <c r="F75" s="174" t="s">
        <v>100</v>
      </c>
      <c r="G75" s="172"/>
      <c r="H75" s="172"/>
      <c r="I75" s="175"/>
      <c r="J75" s="176">
        <f>BK75</f>
        <v>0</v>
      </c>
      <c r="K75" s="172"/>
      <c r="L75" s="177"/>
      <c r="M75" s="178"/>
      <c r="N75" s="179"/>
      <c r="O75" s="179"/>
      <c r="P75" s="180">
        <f>SUM(P76:P79)</f>
        <v>0</v>
      </c>
      <c r="Q75" s="179"/>
      <c r="R75" s="180">
        <f>SUM(R76:R79)</f>
        <v>0</v>
      </c>
      <c r="S75" s="179"/>
      <c r="T75" s="181">
        <f>SUM(T76:T79)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2" t="s">
        <v>101</v>
      </c>
      <c r="AT75" s="183" t="s">
        <v>71</v>
      </c>
      <c r="AU75" s="183" t="s">
        <v>72</v>
      </c>
      <c r="AY75" s="182" t="s">
        <v>102</v>
      </c>
      <c r="BK75" s="184">
        <f>SUM(BK76:BK79)</f>
        <v>0</v>
      </c>
    </row>
    <row r="76" s="2" customFormat="1" ht="24.15" customHeight="1">
      <c r="A76" s="34"/>
      <c r="B76" s="35"/>
      <c r="C76" s="185" t="s">
        <v>77</v>
      </c>
      <c r="D76" s="185" t="s">
        <v>103</v>
      </c>
      <c r="E76" s="186" t="s">
        <v>104</v>
      </c>
      <c r="F76" s="187" t="s">
        <v>105</v>
      </c>
      <c r="G76" s="188" t="s">
        <v>106</v>
      </c>
      <c r="H76" s="189">
        <v>1</v>
      </c>
      <c r="I76" s="190"/>
      <c r="J76" s="191">
        <f>ROUND(I76*H76,2)</f>
        <v>0</v>
      </c>
      <c r="K76" s="187" t="s">
        <v>19</v>
      </c>
      <c r="L76" s="40"/>
      <c r="M76" s="192" t="s">
        <v>19</v>
      </c>
      <c r="N76" s="193" t="s">
        <v>43</v>
      </c>
      <c r="O76" s="80"/>
      <c r="P76" s="194">
        <f>O76*H76</f>
        <v>0</v>
      </c>
      <c r="Q76" s="194">
        <v>0</v>
      </c>
      <c r="R76" s="194">
        <f>Q76*H76</f>
        <v>0</v>
      </c>
      <c r="S76" s="194">
        <v>0</v>
      </c>
      <c r="T76" s="195">
        <f>S76*H76</f>
        <v>0</v>
      </c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R76" s="196" t="s">
        <v>107</v>
      </c>
      <c r="AT76" s="196" t="s">
        <v>103</v>
      </c>
      <c r="AU76" s="196" t="s">
        <v>77</v>
      </c>
      <c r="AY76" s="13" t="s">
        <v>102</v>
      </c>
      <c r="BE76" s="197">
        <f>IF(N76="základní",J76,0)</f>
        <v>0</v>
      </c>
      <c r="BF76" s="197">
        <f>IF(N76="snížená",J76,0)</f>
        <v>0</v>
      </c>
      <c r="BG76" s="197">
        <f>IF(N76="zákl. přenesená",J76,0)</f>
        <v>0</v>
      </c>
      <c r="BH76" s="197">
        <f>IF(N76="sníž. přenesená",J76,0)</f>
        <v>0</v>
      </c>
      <c r="BI76" s="197">
        <f>IF(N76="nulová",J76,0)</f>
        <v>0</v>
      </c>
      <c r="BJ76" s="13" t="s">
        <v>77</v>
      </c>
      <c r="BK76" s="197">
        <f>ROUND(I76*H76,2)</f>
        <v>0</v>
      </c>
      <c r="BL76" s="13" t="s">
        <v>107</v>
      </c>
      <c r="BM76" s="196" t="s">
        <v>108</v>
      </c>
    </row>
    <row r="77" s="2" customFormat="1" ht="16.5" customHeight="1">
      <c r="A77" s="34"/>
      <c r="B77" s="35"/>
      <c r="C77" s="185" t="s">
        <v>79</v>
      </c>
      <c r="D77" s="185" t="s">
        <v>103</v>
      </c>
      <c r="E77" s="186" t="s">
        <v>109</v>
      </c>
      <c r="F77" s="187" t="s">
        <v>110</v>
      </c>
      <c r="G77" s="188" t="s">
        <v>106</v>
      </c>
      <c r="H77" s="189">
        <v>1</v>
      </c>
      <c r="I77" s="190"/>
      <c r="J77" s="191">
        <f>ROUND(I77*H77,2)</f>
        <v>0</v>
      </c>
      <c r="K77" s="187" t="s">
        <v>19</v>
      </c>
      <c r="L77" s="40"/>
      <c r="M77" s="192" t="s">
        <v>19</v>
      </c>
      <c r="N77" s="193" t="s">
        <v>43</v>
      </c>
      <c r="O77" s="80"/>
      <c r="P77" s="194">
        <f>O77*H77</f>
        <v>0</v>
      </c>
      <c r="Q77" s="194">
        <v>0</v>
      </c>
      <c r="R77" s="194">
        <f>Q77*H77</f>
        <v>0</v>
      </c>
      <c r="S77" s="194">
        <v>0</v>
      </c>
      <c r="T77" s="195">
        <f>S77*H77</f>
        <v>0</v>
      </c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R77" s="196" t="s">
        <v>107</v>
      </c>
      <c r="AT77" s="196" t="s">
        <v>103</v>
      </c>
      <c r="AU77" s="196" t="s">
        <v>77</v>
      </c>
      <c r="AY77" s="13" t="s">
        <v>102</v>
      </c>
      <c r="BE77" s="197">
        <f>IF(N77="základní",J77,0)</f>
        <v>0</v>
      </c>
      <c r="BF77" s="197">
        <f>IF(N77="snížená",J77,0)</f>
        <v>0</v>
      </c>
      <c r="BG77" s="197">
        <f>IF(N77="zákl. přenesená",J77,0)</f>
        <v>0</v>
      </c>
      <c r="BH77" s="197">
        <f>IF(N77="sníž. přenesená",J77,0)</f>
        <v>0</v>
      </c>
      <c r="BI77" s="197">
        <f>IF(N77="nulová",J77,0)</f>
        <v>0</v>
      </c>
      <c r="BJ77" s="13" t="s">
        <v>77</v>
      </c>
      <c r="BK77" s="197">
        <f>ROUND(I77*H77,2)</f>
        <v>0</v>
      </c>
      <c r="BL77" s="13" t="s">
        <v>107</v>
      </c>
      <c r="BM77" s="196" t="s">
        <v>111</v>
      </c>
    </row>
    <row r="78" s="2" customFormat="1" ht="16.5" customHeight="1">
      <c r="A78" s="34"/>
      <c r="B78" s="35"/>
      <c r="C78" s="185" t="s">
        <v>112</v>
      </c>
      <c r="D78" s="185" t="s">
        <v>103</v>
      </c>
      <c r="E78" s="186" t="s">
        <v>113</v>
      </c>
      <c r="F78" s="187" t="s">
        <v>114</v>
      </c>
      <c r="G78" s="188" t="s">
        <v>106</v>
      </c>
      <c r="H78" s="189">
        <v>1</v>
      </c>
      <c r="I78" s="190"/>
      <c r="J78" s="191">
        <f>ROUND(I78*H78,2)</f>
        <v>0</v>
      </c>
      <c r="K78" s="187" t="s">
        <v>19</v>
      </c>
      <c r="L78" s="40"/>
      <c r="M78" s="192" t="s">
        <v>19</v>
      </c>
      <c r="N78" s="193" t="s">
        <v>43</v>
      </c>
      <c r="O78" s="80"/>
      <c r="P78" s="194">
        <f>O78*H78</f>
        <v>0</v>
      </c>
      <c r="Q78" s="194">
        <v>0</v>
      </c>
      <c r="R78" s="194">
        <f>Q78*H78</f>
        <v>0</v>
      </c>
      <c r="S78" s="194">
        <v>0</v>
      </c>
      <c r="T78" s="195">
        <f>S78*H78</f>
        <v>0</v>
      </c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R78" s="196" t="s">
        <v>107</v>
      </c>
      <c r="AT78" s="196" t="s">
        <v>103</v>
      </c>
      <c r="AU78" s="196" t="s">
        <v>77</v>
      </c>
      <c r="AY78" s="13" t="s">
        <v>102</v>
      </c>
      <c r="BE78" s="197">
        <f>IF(N78="základní",J78,0)</f>
        <v>0</v>
      </c>
      <c r="BF78" s="197">
        <f>IF(N78="snížená",J78,0)</f>
        <v>0</v>
      </c>
      <c r="BG78" s="197">
        <f>IF(N78="zákl. přenesená",J78,0)</f>
        <v>0</v>
      </c>
      <c r="BH78" s="197">
        <f>IF(N78="sníž. přenesená",J78,0)</f>
        <v>0</v>
      </c>
      <c r="BI78" s="197">
        <f>IF(N78="nulová",J78,0)</f>
        <v>0</v>
      </c>
      <c r="BJ78" s="13" t="s">
        <v>77</v>
      </c>
      <c r="BK78" s="197">
        <f>ROUND(I78*H78,2)</f>
        <v>0</v>
      </c>
      <c r="BL78" s="13" t="s">
        <v>107</v>
      </c>
      <c r="BM78" s="196" t="s">
        <v>115</v>
      </c>
    </row>
    <row r="79" s="2" customFormat="1" ht="37.8" customHeight="1">
      <c r="A79" s="34"/>
      <c r="B79" s="35"/>
      <c r="C79" s="185" t="s">
        <v>101</v>
      </c>
      <c r="D79" s="185" t="s">
        <v>103</v>
      </c>
      <c r="E79" s="186" t="s">
        <v>116</v>
      </c>
      <c r="F79" s="187" t="s">
        <v>117</v>
      </c>
      <c r="G79" s="188" t="s">
        <v>106</v>
      </c>
      <c r="H79" s="189">
        <v>1</v>
      </c>
      <c r="I79" s="190"/>
      <c r="J79" s="191">
        <f>ROUND(I79*H79,2)</f>
        <v>0</v>
      </c>
      <c r="K79" s="187" t="s">
        <v>19</v>
      </c>
      <c r="L79" s="40"/>
      <c r="M79" s="198" t="s">
        <v>19</v>
      </c>
      <c r="N79" s="199" t="s">
        <v>43</v>
      </c>
      <c r="O79" s="200"/>
      <c r="P79" s="201">
        <f>O79*H79</f>
        <v>0</v>
      </c>
      <c r="Q79" s="201">
        <v>0</v>
      </c>
      <c r="R79" s="201">
        <f>Q79*H79</f>
        <v>0</v>
      </c>
      <c r="S79" s="201">
        <v>0</v>
      </c>
      <c r="T79" s="202">
        <f>S79*H79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R79" s="196" t="s">
        <v>107</v>
      </c>
      <c r="AT79" s="196" t="s">
        <v>103</v>
      </c>
      <c r="AU79" s="196" t="s">
        <v>77</v>
      </c>
      <c r="AY79" s="13" t="s">
        <v>102</v>
      </c>
      <c r="BE79" s="197">
        <f>IF(N79="základní",J79,0)</f>
        <v>0</v>
      </c>
      <c r="BF79" s="197">
        <f>IF(N79="snížená",J79,0)</f>
        <v>0</v>
      </c>
      <c r="BG79" s="197">
        <f>IF(N79="zákl. přenesená",J79,0)</f>
        <v>0</v>
      </c>
      <c r="BH79" s="197">
        <f>IF(N79="sníž. přenesená",J79,0)</f>
        <v>0</v>
      </c>
      <c r="BI79" s="197">
        <f>IF(N79="nulová",J79,0)</f>
        <v>0</v>
      </c>
      <c r="BJ79" s="13" t="s">
        <v>77</v>
      </c>
      <c r="BK79" s="197">
        <f>ROUND(I79*H79,2)</f>
        <v>0</v>
      </c>
      <c r="BL79" s="13" t="s">
        <v>107</v>
      </c>
      <c r="BM79" s="196" t="s">
        <v>118</v>
      </c>
    </row>
    <row r="80" s="2" customFormat="1" ht="6.96" customHeight="1">
      <c r="A80" s="34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40"/>
      <c r="M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</sheetData>
  <sheetProtection sheet="1" autoFilter="0" formatColumns="0" formatRows="0" objects="1" scenarios="1" spinCount="100000" saltValue="nRopHPIgWuOwkZlwsnCXeXPyp1xPvtmh8xp6h283a0XKbpKTgsI2JPMj31xXY/C2JhvrRTCxsm6WEnqObrmpMQ==" hashValue="77GI3ksV1l8mCqIn5K3ulVw4NzVWcRfhC7gtd9mcSdHwUvFcO1OPiKWw1F1RSsGQY6rUvbdUUoJ36sohQ98RaA==" algorithmName="SHA-512" password="CC35"/>
  <autoFilter ref="C73:K79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Tichý Lukáš, DiS.</dc:creator>
  <cp:lastModifiedBy>Tichý Lukáš, DiS.</cp:lastModifiedBy>
  <dcterms:created xsi:type="dcterms:W3CDTF">2024-07-15T07:05:21Z</dcterms:created>
  <dcterms:modified xsi:type="dcterms:W3CDTF">2024-07-15T07:05:22Z</dcterms:modified>
</cp:coreProperties>
</file>